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-90" windowWidth="19890" windowHeight="8850" tabRatio="500"/>
  </bookViews>
  <sheets>
    <sheet name="ATIVO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5" i="1" l="1"/>
  <c r="L25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I32" i="1" l="1"/>
  <c r="I31" i="1" s="1"/>
  <c r="H32" i="1"/>
  <c r="H31" i="1" s="1"/>
  <c r="I28" i="1"/>
  <c r="I27" i="1" s="1"/>
  <c r="H28" i="1"/>
  <c r="H27" i="1" s="1"/>
  <c r="I22" i="1"/>
  <c r="I21" i="1" s="1"/>
  <c r="H22" i="1"/>
  <c r="H21" i="1" s="1"/>
  <c r="I18" i="1"/>
  <c r="I17" i="1" s="1"/>
  <c r="H18" i="1"/>
  <c r="H17" i="1" s="1"/>
  <c r="I12" i="1"/>
  <c r="H12" i="1"/>
  <c r="I10" i="1"/>
  <c r="H10" i="1"/>
  <c r="I8" i="1"/>
  <c r="H8" i="1"/>
  <c r="I7" i="1" l="1"/>
  <c r="I6" i="1" s="1"/>
  <c r="H7" i="1"/>
  <c r="H6" i="1" s="1"/>
  <c r="I26" i="1"/>
  <c r="H26" i="1"/>
  <c r="I5" i="1" l="1"/>
  <c r="H5" i="1"/>
  <c r="E36" i="1"/>
  <c r="E35" i="1" s="1"/>
  <c r="D36" i="1"/>
  <c r="D35" i="1" s="1"/>
  <c r="E33" i="1"/>
  <c r="D33" i="1"/>
  <c r="E31" i="1"/>
  <c r="D31" i="1"/>
  <c r="E27" i="1"/>
  <c r="E26" i="1" s="1"/>
  <c r="D27" i="1"/>
  <c r="D26" i="1"/>
  <c r="E24" i="1"/>
  <c r="E23" i="1" s="1"/>
  <c r="D24" i="1"/>
  <c r="D23" i="1"/>
  <c r="E21" i="1"/>
  <c r="E20" i="1" s="1"/>
  <c r="D21" i="1"/>
  <c r="D20" i="1" s="1"/>
  <c r="E15" i="1"/>
  <c r="D15" i="1"/>
  <c r="E12" i="1"/>
  <c r="D12" i="1"/>
  <c r="E10" i="1"/>
  <c r="D10" i="1"/>
  <c r="E8" i="1"/>
  <c r="D8" i="1"/>
  <c r="D30" i="1" l="1"/>
  <c r="D29" i="1" s="1"/>
  <c r="D7" i="1"/>
  <c r="D6" i="1" s="1"/>
  <c r="D5" i="1" s="1"/>
  <c r="E7" i="1"/>
  <c r="E6" i="1" s="1"/>
  <c r="E30" i="1"/>
  <c r="E29" i="1" s="1"/>
  <c r="E5" i="1" l="1"/>
</calcChain>
</file>

<file path=xl/sharedStrings.xml><?xml version="1.0" encoding="utf-8"?>
<sst xmlns="http://schemas.openxmlformats.org/spreadsheetml/2006/main" count="109" uniqueCount="106">
  <si>
    <t>Balanço Patrimonial</t>
  </si>
  <si>
    <t xml:space="preserve">     Jan a Dez/2024     </t>
  </si>
  <si>
    <t xml:space="preserve">     Jan a Dez/2023     </t>
  </si>
  <si>
    <t>Ativo</t>
  </si>
  <si>
    <t xml:space="preserve"> Circulante</t>
  </si>
  <si>
    <t xml:space="preserve">  Disponível</t>
  </si>
  <si>
    <t xml:space="preserve">   Caixa</t>
  </si>
  <si>
    <t xml:space="preserve">    Caixa Geral</t>
  </si>
  <si>
    <t xml:space="preserve">   Bancos Conta Movimento - Recursos Livres</t>
  </si>
  <si>
    <t xml:space="preserve">    Banco Cora - Cta 1600905-6</t>
  </si>
  <si>
    <t xml:space="preserve">   Bancos Conta Movimento-Rec.Restrições</t>
  </si>
  <si>
    <t xml:space="preserve">    Banco do Brasil S/A - Cta 37015-0</t>
  </si>
  <si>
    <t xml:space="preserve">    Banco do Brasil S/A Cta 37.972-7</t>
  </si>
  <si>
    <t xml:space="preserve">   Aplic.Financ. Liq.Imediata-Rec.Restrição</t>
  </si>
  <si>
    <t xml:space="preserve">    Banco do Brasil - RF S Agil Cta 37015-0</t>
  </si>
  <si>
    <t xml:space="preserve">    Banco do Brasil - RF R Facil Cta 37015-0</t>
  </si>
  <si>
    <t xml:space="preserve">    Banco do Brasil - RF R Facil Cta 37539-0</t>
  </si>
  <si>
    <t xml:space="preserve">    Banco do Brasil - RF R Facil Cta 37972-7</t>
  </si>
  <si>
    <t xml:space="preserve">  Créditos</t>
  </si>
  <si>
    <t xml:space="preserve">   Adiantamento a Fornecedores</t>
  </si>
  <si>
    <t xml:space="preserve">    Adiantamento a Fornecedor</t>
  </si>
  <si>
    <t xml:space="preserve">  Antecipação e Rec.Projetos</t>
  </si>
  <si>
    <t xml:space="preserve">   Recursos de Projetos Municipais</t>
  </si>
  <si>
    <t xml:space="preserve">    PM.SJRP SEMAS TF. nº  53/2023</t>
  </si>
  <si>
    <t xml:space="preserve">  Desp.Exercicios Seguinte</t>
  </si>
  <si>
    <t xml:space="preserve">   Seguros a Apropriar</t>
  </si>
  <si>
    <t xml:space="preserve">    Seguros</t>
  </si>
  <si>
    <t xml:space="preserve"> Ativo Não Circulante</t>
  </si>
  <si>
    <t xml:space="preserve">  Imobilizado</t>
  </si>
  <si>
    <t xml:space="preserve">   Moveis e Utensílios</t>
  </si>
  <si>
    <t xml:space="preserve">    Móveis, Utensílios e Instalações</t>
  </si>
  <si>
    <t xml:space="preserve">   Maquinas, Equipamentos e Aparelhos</t>
  </si>
  <si>
    <t xml:space="preserve">    Maquinas e Equipamentos</t>
  </si>
  <si>
    <t xml:space="preserve">  (-)Depreciação Acumulada</t>
  </si>
  <si>
    <t xml:space="preserve">   Depreciações e Amortizações Acumulada</t>
  </si>
  <si>
    <t xml:space="preserve">    Depreciação Acumulada Móveis e Utensílio</t>
  </si>
  <si>
    <t xml:space="preserve">    Depreciação Acumulada Maq.Equipamentos</t>
  </si>
  <si>
    <t>PASSIVO</t>
  </si>
  <si>
    <t xml:space="preserve"> Passivo Circulante</t>
  </si>
  <si>
    <t xml:space="preserve">  Contas a Pagar</t>
  </si>
  <si>
    <t xml:space="preserve">   Obrig.Vinc.ao Fornec.de Mat.e Serviços</t>
  </si>
  <si>
    <t xml:space="preserve">    Thiago Vinicius Cesar</t>
  </si>
  <si>
    <t xml:space="preserve">   Obrigações com Empregados</t>
  </si>
  <si>
    <t xml:space="preserve">    Salários a Pagar</t>
  </si>
  <si>
    <t xml:space="preserve">   Obrigações Tributárias</t>
  </si>
  <si>
    <t xml:space="preserve">    Previdencia Social</t>
  </si>
  <si>
    <t xml:space="preserve">    Contribuição Assistencial a Pagar</t>
  </si>
  <si>
    <t xml:space="preserve">    FGTS a Pagar</t>
  </si>
  <si>
    <t xml:space="preserve">    PIS</t>
  </si>
  <si>
    <t xml:space="preserve">  Provisões</t>
  </si>
  <si>
    <t xml:space="preserve">   Contas a Pagar</t>
  </si>
  <si>
    <t xml:space="preserve">    Aluguel a Pagar</t>
  </si>
  <si>
    <t xml:space="preserve">    Taxa de Condomìnio a Pagar</t>
  </si>
  <si>
    <t xml:space="preserve">  Recursos de Projetos</t>
  </si>
  <si>
    <t xml:space="preserve">   Recursos de Projetos Municipal</t>
  </si>
  <si>
    <t xml:space="preserve">    PM.SJRP SEMAS TC.nº 53/2023</t>
  </si>
  <si>
    <t xml:space="preserve">    PM.SJRP SEMAS TF.Nº 02/2024</t>
  </si>
  <si>
    <t xml:space="preserve">    PM. SJRP SEMAS TC Nº 45/2024</t>
  </si>
  <si>
    <t xml:space="preserve"> Patrimonio Social</t>
  </si>
  <si>
    <t xml:space="preserve">  Outras Reservas</t>
  </si>
  <si>
    <t xml:space="preserve">   Superávit ou Déficit</t>
  </si>
  <si>
    <t xml:space="preserve">    Superávit Acumulado</t>
  </si>
  <si>
    <t xml:space="preserve">    Déficit Acumulado</t>
  </si>
  <si>
    <t xml:space="preserve">  Superávit ou Déficit</t>
  </si>
  <si>
    <t xml:space="preserve">   Resultado Social do Exercício</t>
  </si>
  <si>
    <t xml:space="preserve">    Superavit do Exercicio</t>
  </si>
  <si>
    <t xml:space="preserve">    Deficit do Exercicio</t>
  </si>
  <si>
    <t>RECEITA</t>
  </si>
  <si>
    <t>Subvenção /Convênio Municipal</t>
  </si>
  <si>
    <t>Receitas com Contribuições</t>
  </si>
  <si>
    <t>Receitas com Doações</t>
  </si>
  <si>
    <t>Outras Receitas</t>
  </si>
  <si>
    <t>Despesas</t>
  </si>
  <si>
    <t>Recursos Humanos</t>
  </si>
  <si>
    <t>Benefício ao Pessoal c/Vinc.Empregatício</t>
  </si>
  <si>
    <t>Encargos Sociais</t>
  </si>
  <si>
    <t>Desp.c/Manutenção</t>
  </si>
  <si>
    <t>Utilidades e Serviços</t>
  </si>
  <si>
    <t>Serviços de Terceiros</t>
  </si>
  <si>
    <t>Material de Expediente</t>
  </si>
  <si>
    <t>Despesas de expediente</t>
  </si>
  <si>
    <t>Despesas Bancárias</t>
  </si>
  <si>
    <t>Despesas Tributárias</t>
  </si>
  <si>
    <t>Ajustes Exercícios Anteriores</t>
  </si>
  <si>
    <t>Depreciação Bens Móveis</t>
  </si>
  <si>
    <t xml:space="preserve"> = Déficit </t>
  </si>
  <si>
    <t>SEBASTIANA DA SILVA LOPES</t>
  </si>
  <si>
    <t xml:space="preserve">                                                                                PARECER DO CONSELHO FISCAL</t>
  </si>
  <si>
    <t xml:space="preserve"> transações economicas e financeiras foram registradas com regularidades e nos termos da legislação vigente.</t>
  </si>
  <si>
    <t xml:space="preserve"> Portanto, somos de parecer conclusivo na aprovaçâo das demonstrações contábeis sem ressalva.</t>
  </si>
  <si>
    <t>CONTADORA - CRC :1 SP 159.603/0</t>
  </si>
  <si>
    <t>Examinamos os lançamentos de RECEITAS E DESPESAS, referente ao exercicio de 2024, declaramos que todas as</t>
  </si>
  <si>
    <t xml:space="preserve">                                                                                                            São José do Rio Preto, 31 de Dezembro de 2024.</t>
  </si>
  <si>
    <t>Assistencia Social</t>
  </si>
  <si>
    <t>Assistência Social</t>
  </si>
  <si>
    <t>Dem Resultado do Exercicio</t>
  </si>
  <si>
    <t>RUBENS DA CUNHA PIRANHE</t>
  </si>
  <si>
    <t>PRESIDENTE - CPF: 202.710.768-10</t>
  </si>
  <si>
    <t>DANIELA PERES BUENO</t>
  </si>
  <si>
    <t xml:space="preserve">                                                                        SILMARA TARGA CPF: 302.592.388-13</t>
  </si>
  <si>
    <t xml:space="preserve">                                                                        WILLIAN FERNANDES DE MORAES CPF: 345.525.380-36</t>
  </si>
  <si>
    <t>TESOUREIRA - CPF: 255.594.598-95</t>
  </si>
  <si>
    <t xml:space="preserve">                                                           CONSELHO FISCAL: JOÃO AGUSTO DOS SANTOS CPF: 399.377.138-97</t>
  </si>
  <si>
    <t xml:space="preserve">                               DAYANE VILELA DA SILVA MORAES CPF: 397.107.318-22</t>
  </si>
  <si>
    <t>Jan a Dez/2024</t>
  </si>
  <si>
    <t>Jan a Dez/2023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</si>
</sst>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10" x14ac:knownFonts="1"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4659260841701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/>
    </xf>
    <xf numFmtId="164" fontId="4" fillId="0" borderId="1" xfId="0" applyNumberFormat="1" applyFont="1" applyFill="1" applyBorder="1" applyAlignment="1">
      <alignment vertical="top"/>
    </xf>
    <xf numFmtId="0" fontId="0" fillId="4" borderId="0" xfId="0" applyFill="1"/>
    <xf numFmtId="0" fontId="6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left"/>
    </xf>
    <xf numFmtId="0" fontId="0" fillId="0" borderId="0" xfId="0" applyFill="1" applyBorder="1" applyAlignment="1">
      <alignment horizontal="left" vertical="top"/>
    </xf>
    <xf numFmtId="0" fontId="0" fillId="0" borderId="0" xfId="0" applyFont="1" applyFill="1" applyAlignment="1">
      <alignment vertical="top"/>
    </xf>
    <xf numFmtId="0" fontId="7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vertical="top"/>
    </xf>
    <xf numFmtId="0" fontId="5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164" fontId="1" fillId="0" borderId="1" xfId="0" applyNumberFormat="1" applyFont="1" applyFill="1" applyBorder="1" applyAlignment="1">
      <alignment vertical="top"/>
    </xf>
    <xf numFmtId="0" fontId="2" fillId="5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136072</xdr:colOff>
      <xdr:row>1</xdr:row>
      <xdr:rowOff>149677</xdr:rowOff>
    </xdr:from>
    <xdr:to>
      <xdr:col>7</xdr:col>
      <xdr:colOff>462093</xdr:colOff>
      <xdr:row>1</xdr:row>
      <xdr:rowOff>1046697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2215" y="312963"/>
          <a:ext cx="2761699" cy="897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M57"/>
  <sheetViews>
    <sheetView tabSelected="1" zoomScale="55" zoomScaleNormal="55" workbookViewId="0">
      <selection activeCell="K29" sqref="K29"/>
    </sheetView>
  </sheetViews>
  <sheetFormatPr defaultColWidth="11.42578125" defaultRowHeight="12.75" x14ac:dyDescent="0.2"/>
  <cols>
    <col min="1" max="1" width="2.85546875" customWidth="1"/>
    <col min="2" max="2" width="42.140625" style="1" customWidth="1"/>
    <col min="3" max="3" width="2.28515625" style="1" customWidth="1"/>
    <col min="4" max="5" width="18.28515625" style="1" customWidth="1"/>
    <col min="6" max="6" width="2.5703125" style="1" customWidth="1"/>
    <col min="7" max="7" width="33.85546875" style="1" customWidth="1"/>
    <col min="8" max="8" width="19" style="1" customWidth="1"/>
    <col min="9" max="9" width="19.140625" style="1" customWidth="1"/>
    <col min="10" max="10" width="2.7109375" style="1" customWidth="1"/>
    <col min="11" max="11" width="35.140625" style="1" customWidth="1"/>
    <col min="12" max="12" width="15.140625" style="1" customWidth="1"/>
    <col min="13" max="13" width="16.28515625" style="1" customWidth="1"/>
    <col min="14" max="14" width="2.7109375" style="1" customWidth="1"/>
    <col min="15" max="1027" width="11.42578125" style="1"/>
  </cols>
  <sheetData>
    <row r="1" spans="1:14 1026:1027" x14ac:dyDescent="0.2">
      <c r="A1" s="10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 1026:1027" ht="97.5" customHeight="1" x14ac:dyDescent="0.2">
      <c r="A2" s="10"/>
      <c r="N2" s="6"/>
    </row>
    <row r="3" spans="1:14 1026:1027" ht="12.75" customHeight="1" x14ac:dyDescent="0.2">
      <c r="A3" s="10"/>
      <c r="B3" s="2" t="s">
        <v>0</v>
      </c>
      <c r="C3" s="2"/>
      <c r="D3" s="2" t="s">
        <v>1</v>
      </c>
      <c r="E3" s="2" t="s">
        <v>2</v>
      </c>
      <c r="F3" s="6"/>
      <c r="G3" s="2" t="s">
        <v>0</v>
      </c>
      <c r="H3" s="2" t="s">
        <v>1</v>
      </c>
      <c r="I3" s="2" t="s">
        <v>2</v>
      </c>
      <c r="J3" s="6"/>
      <c r="K3" s="25" t="s">
        <v>95</v>
      </c>
      <c r="L3" s="25" t="s">
        <v>104</v>
      </c>
      <c r="M3" s="25" t="s">
        <v>105</v>
      </c>
      <c r="N3" s="6"/>
    </row>
    <row r="4" spans="1:14 1026:1027" x14ac:dyDescent="0.2">
      <c r="A4" s="10"/>
      <c r="F4" s="6"/>
      <c r="J4" s="6"/>
      <c r="K4" s="7"/>
      <c r="L4" s="7"/>
      <c r="M4" s="22"/>
      <c r="N4" s="6"/>
    </row>
    <row r="5" spans="1:14 1026:1027" ht="12.75" customHeight="1" x14ac:dyDescent="0.2">
      <c r="A5" s="10"/>
      <c r="B5" s="2" t="s">
        <v>3</v>
      </c>
      <c r="C5" s="2"/>
      <c r="D5" s="3">
        <f>D6+D29</f>
        <v>5175.6699999999992</v>
      </c>
      <c r="E5" s="3">
        <f>E6+E29</f>
        <v>61989.81</v>
      </c>
      <c r="F5" s="6"/>
      <c r="G5" s="2" t="s">
        <v>37</v>
      </c>
      <c r="H5" s="3">
        <f>H6+H26</f>
        <v>5175.67</v>
      </c>
      <c r="I5" s="3">
        <f>I6+I26</f>
        <v>61989.810000000005</v>
      </c>
      <c r="J5" s="6"/>
      <c r="K5" s="8" t="s">
        <v>67</v>
      </c>
      <c r="L5" s="9">
        <v>191634.81</v>
      </c>
      <c r="M5" s="9">
        <v>45085.120000000003</v>
      </c>
      <c r="N5" s="6"/>
    </row>
    <row r="6" spans="1:14 1026:1027" ht="12.75" customHeight="1" x14ac:dyDescent="0.2">
      <c r="A6" s="10"/>
      <c r="B6" s="4" t="s">
        <v>4</v>
      </c>
      <c r="C6" s="4"/>
      <c r="D6" s="5">
        <f>D7+D20+D23+D26</f>
        <v>3568.5599999999995</v>
      </c>
      <c r="E6" s="5">
        <f>E7+E20+E23+E26</f>
        <v>60050.42</v>
      </c>
      <c r="F6" s="6"/>
      <c r="G6" s="4" t="s">
        <v>38</v>
      </c>
      <c r="H6" s="5">
        <f>H7+H17+H21</f>
        <v>3110.33</v>
      </c>
      <c r="I6" s="5">
        <f>I7+I17+I21</f>
        <v>48339.55</v>
      </c>
      <c r="J6" s="6"/>
      <c r="K6" s="8" t="s">
        <v>68</v>
      </c>
      <c r="L6" s="9">
        <v>157827.41</v>
      </c>
      <c r="M6" s="9">
        <v>7110.04</v>
      </c>
      <c r="N6" s="6"/>
      <c r="AML6"/>
      <c r="AMM6"/>
    </row>
    <row r="7" spans="1:14 1026:1027" ht="12.75" customHeight="1" x14ac:dyDescent="0.2">
      <c r="A7" s="10"/>
      <c r="B7" s="4" t="s">
        <v>5</v>
      </c>
      <c r="C7" s="4"/>
      <c r="D7" s="5">
        <f>D8+D10+D12+D15</f>
        <v>3499.2099999999996</v>
      </c>
      <c r="E7" s="5">
        <f>E8+E10+E12+E15</f>
        <v>10074.629999999999</v>
      </c>
      <c r="F7" s="6"/>
      <c r="G7" s="4" t="s">
        <v>39</v>
      </c>
      <c r="H7" s="5">
        <f>H8+H10+H12</f>
        <v>0</v>
      </c>
      <c r="I7" s="5">
        <f>I8+I10+I12</f>
        <v>3890.84</v>
      </c>
      <c r="J7" s="6"/>
      <c r="K7" s="8" t="s">
        <v>69</v>
      </c>
      <c r="L7" s="9">
        <v>1520</v>
      </c>
      <c r="M7" s="9">
        <v>10062.280000000001</v>
      </c>
      <c r="N7" s="6"/>
      <c r="AML7"/>
      <c r="AMM7"/>
    </row>
    <row r="8" spans="1:14 1026:1027" ht="12.75" customHeight="1" x14ac:dyDescent="0.2">
      <c r="A8" s="10"/>
      <c r="B8" s="4" t="s">
        <v>6</v>
      </c>
      <c r="C8" s="4"/>
      <c r="D8" s="5">
        <f>SUM(D9)</f>
        <v>48.29</v>
      </c>
      <c r="E8" s="5">
        <f>SUM(E9)</f>
        <v>862.66</v>
      </c>
      <c r="F8" s="6"/>
      <c r="G8" s="4" t="s">
        <v>40</v>
      </c>
      <c r="H8" s="5">
        <f>SUM(H9)</f>
        <v>0</v>
      </c>
      <c r="I8" s="5">
        <f>SUM(I9)</f>
        <v>200</v>
      </c>
      <c r="J8" s="6"/>
      <c r="K8" s="8" t="s">
        <v>70</v>
      </c>
      <c r="L8" s="9">
        <v>31872.79</v>
      </c>
      <c r="M8" s="9">
        <v>27590</v>
      </c>
      <c r="N8" s="6"/>
      <c r="AML8"/>
      <c r="AMM8"/>
    </row>
    <row r="9" spans="1:14 1026:1027" ht="12.75" customHeight="1" x14ac:dyDescent="0.2">
      <c r="A9" s="10"/>
      <c r="B9" s="4" t="s">
        <v>7</v>
      </c>
      <c r="C9" s="4"/>
      <c r="D9" s="5">
        <v>48.29</v>
      </c>
      <c r="E9" s="5">
        <v>862.66</v>
      </c>
      <c r="F9" s="6"/>
      <c r="G9" s="4" t="s">
        <v>41</v>
      </c>
      <c r="H9" s="5">
        <v>0</v>
      </c>
      <c r="I9" s="5">
        <v>200</v>
      </c>
      <c r="J9" s="6"/>
      <c r="K9" s="8" t="s">
        <v>71</v>
      </c>
      <c r="L9" s="9">
        <v>414.61</v>
      </c>
      <c r="M9" s="9">
        <v>322.8</v>
      </c>
      <c r="N9" s="6"/>
      <c r="AML9"/>
      <c r="AMM9"/>
    </row>
    <row r="10" spans="1:14 1026:1027" ht="12.75" customHeight="1" x14ac:dyDescent="0.2">
      <c r="A10" s="10"/>
      <c r="B10" s="4" t="s">
        <v>8</v>
      </c>
      <c r="C10" s="4"/>
      <c r="D10" s="5">
        <f>SUM(D11)</f>
        <v>134.16</v>
      </c>
      <c r="E10" s="5">
        <f>SUM(E11)</f>
        <v>5285.91</v>
      </c>
      <c r="F10" s="6"/>
      <c r="G10" s="4" t="s">
        <v>42</v>
      </c>
      <c r="H10" s="5">
        <f>SUM(H11)</f>
        <v>0</v>
      </c>
      <c r="I10" s="5">
        <f>SUM(I11)</f>
        <v>2331</v>
      </c>
      <c r="J10" s="6"/>
      <c r="K10" s="8" t="s">
        <v>72</v>
      </c>
      <c r="L10" s="9">
        <v>-203219.73</v>
      </c>
      <c r="M10" s="9">
        <v>-36850.86</v>
      </c>
      <c r="N10" s="6"/>
      <c r="AML10"/>
      <c r="AMM10"/>
    </row>
    <row r="11" spans="1:14 1026:1027" ht="12.75" customHeight="1" x14ac:dyDescent="0.2">
      <c r="A11" s="10"/>
      <c r="B11" s="4" t="s">
        <v>9</v>
      </c>
      <c r="C11" s="4"/>
      <c r="D11" s="5">
        <v>134.16</v>
      </c>
      <c r="E11" s="5">
        <v>5285.91</v>
      </c>
      <c r="F11" s="6"/>
      <c r="G11" s="4" t="s">
        <v>43</v>
      </c>
      <c r="H11" s="5">
        <v>0</v>
      </c>
      <c r="I11" s="5">
        <v>2331</v>
      </c>
      <c r="J11" s="6"/>
      <c r="K11" s="8" t="s">
        <v>73</v>
      </c>
      <c r="L11" s="9">
        <f>-11667.79-19510.62-10489.96</f>
        <v>-41668.369999999995</v>
      </c>
      <c r="M11" s="9">
        <f>-3162.75-11879.1</f>
        <v>-15041.85</v>
      </c>
      <c r="N11" s="6"/>
      <c r="AML11"/>
      <c r="AMM11"/>
    </row>
    <row r="12" spans="1:14 1026:1027" ht="12.75" customHeight="1" x14ac:dyDescent="0.2">
      <c r="A12" s="10"/>
      <c r="B12" s="4" t="s">
        <v>10</v>
      </c>
      <c r="C12" s="4"/>
      <c r="D12" s="5">
        <f>D13+D14</f>
        <v>70.400000000000006</v>
      </c>
      <c r="E12" s="5">
        <f>E13+E14</f>
        <v>3926.06</v>
      </c>
      <c r="F12" s="6"/>
      <c r="G12" s="4" t="s">
        <v>44</v>
      </c>
      <c r="H12" s="5">
        <f>H13+H14+H15+H16</f>
        <v>0</v>
      </c>
      <c r="I12" s="5">
        <f>I13+I14+I15+I16</f>
        <v>1359.84</v>
      </c>
      <c r="J12" s="6"/>
      <c r="K12" s="8" t="s">
        <v>74</v>
      </c>
      <c r="L12" s="9">
        <f>-3270.69-6421.1-0.3</f>
        <v>-9692.09</v>
      </c>
      <c r="M12" s="9">
        <f>-801-30</f>
        <v>-831</v>
      </c>
      <c r="N12" s="6"/>
      <c r="AML12"/>
      <c r="AMM12"/>
    </row>
    <row r="13" spans="1:14 1026:1027" ht="12.75" customHeight="1" x14ac:dyDescent="0.2">
      <c r="A13" s="10"/>
      <c r="B13" s="4" t="s">
        <v>11</v>
      </c>
      <c r="C13" s="4"/>
      <c r="D13" s="5">
        <v>0</v>
      </c>
      <c r="E13" s="5">
        <v>3926.06</v>
      </c>
      <c r="F13" s="6"/>
      <c r="G13" s="4" t="s">
        <v>45</v>
      </c>
      <c r="H13" s="5">
        <v>0</v>
      </c>
      <c r="I13" s="5">
        <v>927.15</v>
      </c>
      <c r="J13" s="6"/>
      <c r="K13" s="8" t="s">
        <v>75</v>
      </c>
      <c r="L13" s="9">
        <f>-3765.37-6888.55-3652.21</f>
        <v>-14306.130000000001</v>
      </c>
      <c r="M13" s="9">
        <f>-1147.29-4208.3</f>
        <v>-5355.59</v>
      </c>
      <c r="N13" s="6"/>
      <c r="AML13"/>
      <c r="AMM13"/>
    </row>
    <row r="14" spans="1:14 1026:1027" ht="12.75" customHeight="1" x14ac:dyDescent="0.2">
      <c r="A14" s="10"/>
      <c r="B14" s="4" t="s">
        <v>12</v>
      </c>
      <c r="C14" s="4"/>
      <c r="D14" s="5">
        <v>70.400000000000006</v>
      </c>
      <c r="E14" s="5">
        <v>0</v>
      </c>
      <c r="F14" s="6"/>
      <c r="G14" s="4" t="s">
        <v>46</v>
      </c>
      <c r="H14" s="5">
        <v>0</v>
      </c>
      <c r="I14" s="5">
        <v>140.09</v>
      </c>
      <c r="J14" s="6"/>
      <c r="K14" s="8" t="s">
        <v>76</v>
      </c>
      <c r="L14" s="9">
        <f>-2613.31-1504.96</f>
        <v>-4118.2700000000004</v>
      </c>
      <c r="M14" s="9">
        <f>-358.8-1393.11</f>
        <v>-1751.9099999999999</v>
      </c>
      <c r="N14" s="6"/>
      <c r="AML14"/>
      <c r="AMM14"/>
    </row>
    <row r="15" spans="1:14 1026:1027" ht="12.75" customHeight="1" x14ac:dyDescent="0.2">
      <c r="A15" s="10"/>
      <c r="B15" s="4" t="s">
        <v>13</v>
      </c>
      <c r="C15" s="4"/>
      <c r="D15" s="5">
        <f>D16+D17+D18+D19</f>
        <v>3246.3599999999997</v>
      </c>
      <c r="E15" s="5">
        <f>E16+E17+E18+E19</f>
        <v>0</v>
      </c>
      <c r="F15" s="6"/>
      <c r="G15" s="4" t="s">
        <v>47</v>
      </c>
      <c r="H15" s="5">
        <v>0</v>
      </c>
      <c r="I15" s="5">
        <v>266</v>
      </c>
      <c r="J15" s="6"/>
      <c r="K15" s="8" t="s">
        <v>77</v>
      </c>
      <c r="L15" s="9">
        <f>-1800-1650-6667.5</f>
        <v>-10117.5</v>
      </c>
      <c r="M15" s="9">
        <f>-1552.34-510.61</f>
        <v>-2062.9499999999998</v>
      </c>
      <c r="N15" s="6"/>
      <c r="AML15"/>
      <c r="AMM15"/>
    </row>
    <row r="16" spans="1:14 1026:1027" ht="12.75" customHeight="1" x14ac:dyDescent="0.2">
      <c r="A16" s="10"/>
      <c r="B16" s="4" t="s">
        <v>14</v>
      </c>
      <c r="C16" s="4"/>
      <c r="D16" s="5">
        <v>38.85</v>
      </c>
      <c r="E16" s="5">
        <v>0</v>
      </c>
      <c r="F16" s="6"/>
      <c r="G16" s="4" t="s">
        <v>48</v>
      </c>
      <c r="H16" s="5">
        <v>0</v>
      </c>
      <c r="I16" s="5">
        <v>26.6</v>
      </c>
      <c r="J16" s="6"/>
      <c r="K16" s="8" t="s">
        <v>78</v>
      </c>
      <c r="L16" s="9">
        <f>-14510.79-37175.74-43750-14014.17</f>
        <v>-109450.7</v>
      </c>
      <c r="M16" s="9">
        <f>-1630-6243.95</f>
        <v>-7873.95</v>
      </c>
      <c r="N16" s="6"/>
      <c r="AML16"/>
      <c r="AMM16"/>
    </row>
    <row r="17" spans="1:14 1026:1027" ht="12.75" customHeight="1" x14ac:dyDescent="0.2">
      <c r="A17" s="10"/>
      <c r="B17" s="4" t="s">
        <v>15</v>
      </c>
      <c r="C17" s="4"/>
      <c r="D17" s="5">
        <v>110.86</v>
      </c>
      <c r="E17" s="5">
        <v>0</v>
      </c>
      <c r="F17" s="6"/>
      <c r="G17" s="4" t="s">
        <v>49</v>
      </c>
      <c r="H17" s="5">
        <f>SUM(H18)</f>
        <v>0</v>
      </c>
      <c r="I17" s="5">
        <f>SUM(I18)</f>
        <v>1558.75</v>
      </c>
      <c r="J17" s="6"/>
      <c r="K17" s="8" t="s">
        <v>79</v>
      </c>
      <c r="L17" s="9">
        <f>-3037.81-1765.64</f>
        <v>-4803.45</v>
      </c>
      <c r="M17" s="9">
        <f>-811.2-1823.49</f>
        <v>-2634.69</v>
      </c>
      <c r="N17" s="6"/>
      <c r="AML17"/>
      <c r="AMM17"/>
    </row>
    <row r="18" spans="1:14 1026:1027" ht="12.75" customHeight="1" x14ac:dyDescent="0.2">
      <c r="A18" s="10"/>
      <c r="B18" s="4" t="s">
        <v>16</v>
      </c>
      <c r="C18" s="4"/>
      <c r="D18" s="5">
        <v>390.91</v>
      </c>
      <c r="E18" s="5">
        <v>0</v>
      </c>
      <c r="F18" s="6"/>
      <c r="G18" s="4" t="s">
        <v>50</v>
      </c>
      <c r="H18" s="5">
        <f>H19+H20</f>
        <v>0</v>
      </c>
      <c r="I18" s="5">
        <f>I19+I20</f>
        <v>1558.75</v>
      </c>
      <c r="J18" s="6"/>
      <c r="K18" s="8" t="s">
        <v>80</v>
      </c>
      <c r="L18" s="9">
        <v>-3243.88</v>
      </c>
      <c r="M18" s="9">
        <v>-841.53</v>
      </c>
      <c r="N18" s="6"/>
      <c r="AML18"/>
      <c r="AMM18"/>
    </row>
    <row r="19" spans="1:14 1026:1027" ht="12.75" customHeight="1" x14ac:dyDescent="0.2">
      <c r="A19" s="10"/>
      <c r="B19" s="4" t="s">
        <v>17</v>
      </c>
      <c r="C19" s="4"/>
      <c r="D19" s="5">
        <v>2705.74</v>
      </c>
      <c r="E19" s="5">
        <v>0</v>
      </c>
      <c r="F19" s="6"/>
      <c r="G19" s="4" t="s">
        <v>51</v>
      </c>
      <c r="H19" s="5">
        <v>0</v>
      </c>
      <c r="I19" s="5">
        <v>775.96</v>
      </c>
      <c r="J19" s="6"/>
      <c r="K19" s="8" t="s">
        <v>81</v>
      </c>
      <c r="L19" s="9">
        <v>-398.98</v>
      </c>
      <c r="M19" s="9">
        <v>-78.55</v>
      </c>
      <c r="N19" s="6"/>
      <c r="AML19"/>
      <c r="AMM19"/>
    </row>
    <row r="20" spans="1:14 1026:1027" ht="12.75" customHeight="1" x14ac:dyDescent="0.2">
      <c r="A20" s="10"/>
      <c r="B20" s="4" t="s">
        <v>18</v>
      </c>
      <c r="C20" s="4"/>
      <c r="D20" s="5">
        <f>SUM(D21)</f>
        <v>0</v>
      </c>
      <c r="E20" s="5">
        <f>SUM(E21)</f>
        <v>7676.08</v>
      </c>
      <c r="F20" s="6"/>
      <c r="G20" s="4" t="s">
        <v>52</v>
      </c>
      <c r="H20" s="5">
        <v>0</v>
      </c>
      <c r="I20" s="5">
        <v>782.79</v>
      </c>
      <c r="J20" s="6"/>
      <c r="K20" s="8" t="s">
        <v>82</v>
      </c>
      <c r="L20" s="9">
        <v>-100</v>
      </c>
      <c r="M20" s="9">
        <v>-216.52</v>
      </c>
      <c r="N20" s="6"/>
      <c r="AML20"/>
      <c r="AMM20"/>
    </row>
    <row r="21" spans="1:14 1026:1027" ht="12.75" customHeight="1" x14ac:dyDescent="0.2">
      <c r="A21" s="10"/>
      <c r="B21" s="4" t="s">
        <v>19</v>
      </c>
      <c r="C21" s="4"/>
      <c r="D21" s="5">
        <f>SUM(D22)</f>
        <v>0</v>
      </c>
      <c r="E21" s="5">
        <f>SUM(E22)</f>
        <v>7676.08</v>
      </c>
      <c r="F21" s="6"/>
      <c r="G21" s="4" t="s">
        <v>53</v>
      </c>
      <c r="H21" s="5">
        <f>SUM(H22)</f>
        <v>3110.33</v>
      </c>
      <c r="I21" s="5">
        <f>SUM(I22)</f>
        <v>42889.96</v>
      </c>
      <c r="J21" s="6"/>
      <c r="K21" s="8" t="s">
        <v>83</v>
      </c>
      <c r="L21" s="9">
        <v>-4988.08</v>
      </c>
      <c r="M21" s="9">
        <v>0</v>
      </c>
      <c r="N21" s="6"/>
      <c r="AML21"/>
      <c r="AMM21"/>
    </row>
    <row r="22" spans="1:14 1026:1027" ht="12.75" customHeight="1" x14ac:dyDescent="0.2">
      <c r="A22" s="10"/>
      <c r="B22" s="4" t="s">
        <v>20</v>
      </c>
      <c r="C22" s="4"/>
      <c r="D22" s="5">
        <v>0</v>
      </c>
      <c r="E22" s="5">
        <v>7676.08</v>
      </c>
      <c r="F22" s="6"/>
      <c r="G22" s="4" t="s">
        <v>54</v>
      </c>
      <c r="H22" s="5">
        <f>H23+H24+H25</f>
        <v>3110.33</v>
      </c>
      <c r="I22" s="5">
        <f>I23+I24+I25</f>
        <v>42889.96</v>
      </c>
      <c r="J22" s="6"/>
      <c r="K22" s="8" t="s">
        <v>84</v>
      </c>
      <c r="L22" s="9">
        <v>-332.28</v>
      </c>
      <c r="M22" s="9">
        <v>-161.72</v>
      </c>
      <c r="N22" s="6"/>
      <c r="AML22"/>
      <c r="AMM22"/>
    </row>
    <row r="23" spans="1:14 1026:1027" ht="12.75" customHeight="1" x14ac:dyDescent="0.2">
      <c r="A23" s="10"/>
      <c r="B23" s="4" t="s">
        <v>21</v>
      </c>
      <c r="C23" s="4"/>
      <c r="D23" s="5">
        <f>SUM(D24)</f>
        <v>0</v>
      </c>
      <c r="E23" s="5">
        <f>SUM(E24)</f>
        <v>42061.599999999999</v>
      </c>
      <c r="F23" s="6"/>
      <c r="G23" s="4" t="s">
        <v>55</v>
      </c>
      <c r="H23" s="5">
        <v>250.41</v>
      </c>
      <c r="I23" s="5">
        <v>42889.96</v>
      </c>
      <c r="J23" s="6"/>
      <c r="K23" s="8" t="s">
        <v>93</v>
      </c>
      <c r="L23" s="9">
        <v>0</v>
      </c>
      <c r="M23" s="9">
        <v>-39986.730000000003</v>
      </c>
      <c r="N23" s="6"/>
      <c r="AML23"/>
      <c r="AMM23"/>
    </row>
    <row r="24" spans="1:14 1026:1027" ht="12.75" customHeight="1" x14ac:dyDescent="0.2">
      <c r="A24" s="10"/>
      <c r="B24" s="4" t="s">
        <v>22</v>
      </c>
      <c r="C24" s="4"/>
      <c r="D24" s="5">
        <f>SUM(D25)</f>
        <v>0</v>
      </c>
      <c r="E24" s="5">
        <f>SUM(E25)</f>
        <v>42061.599999999999</v>
      </c>
      <c r="F24" s="6"/>
      <c r="G24" s="4" t="s">
        <v>56</v>
      </c>
      <c r="H24" s="5">
        <v>13.38</v>
      </c>
      <c r="I24" s="5">
        <v>0</v>
      </c>
      <c r="J24" s="6"/>
      <c r="K24" s="8" t="s">
        <v>94</v>
      </c>
      <c r="L24" s="9">
        <v>0</v>
      </c>
      <c r="M24" s="9">
        <v>39986.730000000003</v>
      </c>
      <c r="N24" s="6"/>
      <c r="AML24"/>
      <c r="AMM24"/>
    </row>
    <row r="25" spans="1:14 1026:1027" ht="12.75" customHeight="1" x14ac:dyDescent="0.2">
      <c r="A25" s="10"/>
      <c r="B25" s="4" t="s">
        <v>23</v>
      </c>
      <c r="C25" s="4"/>
      <c r="D25" s="5">
        <v>0</v>
      </c>
      <c r="E25" s="5">
        <v>42061.599999999999</v>
      </c>
      <c r="F25" s="6"/>
      <c r="G25" s="4" t="s">
        <v>57</v>
      </c>
      <c r="H25" s="5">
        <v>2846.54</v>
      </c>
      <c r="I25" s="5">
        <v>0</v>
      </c>
      <c r="J25" s="6"/>
      <c r="K25" s="23" t="s">
        <v>85</v>
      </c>
      <c r="L25" s="24">
        <f>L5+L10</f>
        <v>-11584.920000000013</v>
      </c>
      <c r="M25" s="24">
        <f>M5+M10</f>
        <v>8234.260000000002</v>
      </c>
      <c r="N25" s="6"/>
    </row>
    <row r="26" spans="1:14 1026:1027" ht="12.75" customHeight="1" x14ac:dyDescent="0.2">
      <c r="A26" s="10"/>
      <c r="B26" s="4" t="s">
        <v>24</v>
      </c>
      <c r="C26" s="4"/>
      <c r="D26" s="5">
        <f>SUM(D27)</f>
        <v>69.349999999999994</v>
      </c>
      <c r="E26" s="5">
        <f>SUM(E27)</f>
        <v>238.11</v>
      </c>
      <c r="F26" s="6"/>
      <c r="G26" s="4" t="s">
        <v>58</v>
      </c>
      <c r="H26" s="5">
        <f>H27+H31</f>
        <v>2065.34</v>
      </c>
      <c r="I26" s="5">
        <f>I27+I31</f>
        <v>13650.26</v>
      </c>
      <c r="J26" s="6"/>
      <c r="K26" s="6"/>
      <c r="L26" s="6"/>
      <c r="M26" s="6"/>
      <c r="N26" s="6"/>
    </row>
    <row r="27" spans="1:14 1026:1027" ht="12.75" customHeight="1" x14ac:dyDescent="0.2">
      <c r="A27" s="10"/>
      <c r="B27" s="4" t="s">
        <v>25</v>
      </c>
      <c r="C27" s="4"/>
      <c r="D27" s="5">
        <f>SUM(D28)</f>
        <v>69.349999999999994</v>
      </c>
      <c r="E27" s="5">
        <f>SUM(E28)</f>
        <v>238.11</v>
      </c>
      <c r="F27" s="6"/>
      <c r="G27" s="4" t="s">
        <v>59</v>
      </c>
      <c r="H27" s="5">
        <f>SUM(H28)</f>
        <v>13650.26</v>
      </c>
      <c r="I27" s="5">
        <f>SUM(I28)</f>
        <v>5416</v>
      </c>
      <c r="J27" s="6"/>
      <c r="N27" s="6"/>
    </row>
    <row r="28" spans="1:14 1026:1027" ht="12.75" customHeight="1" x14ac:dyDescent="0.2">
      <c r="A28" s="10"/>
      <c r="B28" s="4" t="s">
        <v>26</v>
      </c>
      <c r="C28" s="4"/>
      <c r="D28" s="5">
        <v>69.349999999999994</v>
      </c>
      <c r="E28" s="5">
        <v>238.11</v>
      </c>
      <c r="F28" s="6"/>
      <c r="G28" s="4" t="s">
        <v>60</v>
      </c>
      <c r="H28" s="5">
        <f>H29+H30</f>
        <v>13650.26</v>
      </c>
      <c r="I28" s="5">
        <f>I29+I30</f>
        <v>5416</v>
      </c>
      <c r="J28" s="6"/>
      <c r="N28" s="6"/>
    </row>
    <row r="29" spans="1:14 1026:1027" ht="12.75" customHeight="1" x14ac:dyDescent="0.2">
      <c r="A29" s="10"/>
      <c r="B29" s="4" t="s">
        <v>27</v>
      </c>
      <c r="C29" s="4"/>
      <c r="D29" s="5">
        <f>D30+D35</f>
        <v>1607.1099999999997</v>
      </c>
      <c r="E29" s="5">
        <f>E30+E35</f>
        <v>1939.3899999999996</v>
      </c>
      <c r="F29" s="6"/>
      <c r="G29" s="4" t="s">
        <v>61</v>
      </c>
      <c r="H29" s="5">
        <v>23724.16</v>
      </c>
      <c r="I29" s="5">
        <v>11408.23</v>
      </c>
      <c r="J29" s="6"/>
      <c r="N29" s="6"/>
    </row>
    <row r="30" spans="1:14 1026:1027" ht="12.75" customHeight="1" x14ac:dyDescent="0.2">
      <c r="A30" s="10"/>
      <c r="B30" s="4" t="s">
        <v>28</v>
      </c>
      <c r="C30" s="4"/>
      <c r="D30" s="5">
        <f>D31+D33</f>
        <v>2101.1099999999997</v>
      </c>
      <c r="E30" s="5">
        <f>E31+E33</f>
        <v>2101.1099999999997</v>
      </c>
      <c r="F30" s="6"/>
      <c r="G30" s="4" t="s">
        <v>62</v>
      </c>
      <c r="H30" s="5">
        <v>-10073.9</v>
      </c>
      <c r="I30" s="5">
        <v>-5992.23</v>
      </c>
      <c r="J30" s="6"/>
      <c r="N30" s="6"/>
    </row>
    <row r="31" spans="1:14 1026:1027" ht="12.75" customHeight="1" x14ac:dyDescent="0.2">
      <c r="A31" s="10"/>
      <c r="B31" s="4" t="s">
        <v>29</v>
      </c>
      <c r="C31" s="4"/>
      <c r="D31" s="5">
        <f>SUM(D32)</f>
        <v>350</v>
      </c>
      <c r="E31" s="5">
        <f>SUM(E32)</f>
        <v>350</v>
      </c>
      <c r="F31" s="6"/>
      <c r="G31" s="4" t="s">
        <v>63</v>
      </c>
      <c r="H31" s="5">
        <f>SUM(H32)</f>
        <v>-11584.92</v>
      </c>
      <c r="I31" s="5">
        <f>SUM(I32)</f>
        <v>8234.26</v>
      </c>
      <c r="J31" s="6"/>
      <c r="N31" s="6"/>
    </row>
    <row r="32" spans="1:14 1026:1027" ht="12.75" customHeight="1" x14ac:dyDescent="0.2">
      <c r="A32" s="10"/>
      <c r="B32" s="4" t="s">
        <v>30</v>
      </c>
      <c r="C32" s="4"/>
      <c r="D32" s="5">
        <v>350</v>
      </c>
      <c r="E32" s="5">
        <v>350</v>
      </c>
      <c r="F32" s="6"/>
      <c r="G32" s="4" t="s">
        <v>64</v>
      </c>
      <c r="H32" s="5">
        <f>H33+H34</f>
        <v>-11584.92</v>
      </c>
      <c r="I32" s="5">
        <f>I33+I34</f>
        <v>8234.26</v>
      </c>
      <c r="J32" s="6"/>
      <c r="N32" s="6"/>
    </row>
    <row r="33" spans="1:14" ht="12.75" customHeight="1" x14ac:dyDescent="0.2">
      <c r="A33" s="10"/>
      <c r="B33" s="4" t="s">
        <v>31</v>
      </c>
      <c r="C33" s="4"/>
      <c r="D33" s="5">
        <f>SUM(D34)</f>
        <v>1751.11</v>
      </c>
      <c r="E33" s="5">
        <f>SUM(E34)</f>
        <v>1751.11</v>
      </c>
      <c r="F33" s="6"/>
      <c r="G33" s="4" t="s">
        <v>65</v>
      </c>
      <c r="H33" s="5">
        <v>0</v>
      </c>
      <c r="I33" s="5">
        <v>12315.93</v>
      </c>
      <c r="J33" s="6"/>
      <c r="N33" s="6"/>
    </row>
    <row r="34" spans="1:14" ht="12.75" customHeight="1" x14ac:dyDescent="0.2">
      <c r="A34" s="10"/>
      <c r="B34" s="4" t="s">
        <v>32</v>
      </c>
      <c r="C34" s="4"/>
      <c r="D34" s="5">
        <v>1751.11</v>
      </c>
      <c r="E34" s="5">
        <v>1751.11</v>
      </c>
      <c r="F34" s="6"/>
      <c r="G34" s="4" t="s">
        <v>66</v>
      </c>
      <c r="H34" s="5">
        <v>-11584.92</v>
      </c>
      <c r="I34" s="5">
        <v>-4081.67</v>
      </c>
      <c r="J34" s="6"/>
      <c r="N34" s="6"/>
    </row>
    <row r="35" spans="1:14" ht="12.75" customHeight="1" x14ac:dyDescent="0.2">
      <c r="A35" s="10"/>
      <c r="B35" s="4" t="s">
        <v>33</v>
      </c>
      <c r="C35" s="4"/>
      <c r="D35" s="5">
        <f>SUM(D36)</f>
        <v>-494</v>
      </c>
      <c r="E35" s="5">
        <f>SUM(E36)</f>
        <v>-161.72</v>
      </c>
      <c r="F35" s="6"/>
      <c r="G35" s="6"/>
      <c r="H35" s="6"/>
      <c r="I35" s="6"/>
      <c r="J35" s="6"/>
      <c r="N35" s="6"/>
    </row>
    <row r="36" spans="1:14" ht="12.75" customHeight="1" x14ac:dyDescent="0.2">
      <c r="A36" s="10"/>
      <c r="B36" s="4" t="s">
        <v>34</v>
      </c>
      <c r="C36" s="4"/>
      <c r="D36" s="5">
        <f>D37+D38</f>
        <v>-494</v>
      </c>
      <c r="E36" s="5">
        <f>E37+E38</f>
        <v>-161.72</v>
      </c>
      <c r="F36" s="6"/>
      <c r="N36" s="6"/>
    </row>
    <row r="37" spans="1:14" ht="12.75" customHeight="1" x14ac:dyDescent="0.2">
      <c r="A37" s="10"/>
      <c r="B37" s="4" t="s">
        <v>35</v>
      </c>
      <c r="C37" s="4"/>
      <c r="D37" s="5">
        <v>-52.56</v>
      </c>
      <c r="E37" s="5">
        <v>-17.52</v>
      </c>
      <c r="F37" s="6"/>
      <c r="N37" s="6"/>
    </row>
    <row r="38" spans="1:14" ht="12.75" customHeight="1" x14ac:dyDescent="0.2">
      <c r="A38" s="10"/>
      <c r="B38" s="4" t="s">
        <v>36</v>
      </c>
      <c r="C38" s="4"/>
      <c r="D38" s="5">
        <v>-441.44</v>
      </c>
      <c r="E38" s="5">
        <v>-144.19999999999999</v>
      </c>
      <c r="F38" s="6"/>
      <c r="N38" s="6"/>
    </row>
    <row r="39" spans="1:14" x14ac:dyDescent="0.2">
      <c r="A39" s="10"/>
      <c r="B39" s="6"/>
      <c r="C39" s="6"/>
      <c r="D39" s="6"/>
      <c r="E39" s="6"/>
      <c r="F39" s="6"/>
      <c r="N39" s="6"/>
    </row>
    <row r="40" spans="1:14" x14ac:dyDescent="0.2">
      <c r="A40" s="10"/>
      <c r="N40" s="6"/>
    </row>
    <row r="41" spans="1:14" x14ac:dyDescent="0.2">
      <c r="A41" s="10"/>
      <c r="B41" s="11" t="s">
        <v>96</v>
      </c>
      <c r="C41" s="11"/>
      <c r="D41" s="12"/>
      <c r="E41" s="12" t="s">
        <v>98</v>
      </c>
      <c r="H41" s="11" t="s">
        <v>86</v>
      </c>
      <c r="N41" s="6"/>
    </row>
    <row r="42" spans="1:14" x14ac:dyDescent="0.2">
      <c r="A42" s="10"/>
      <c r="B42" s="11" t="s">
        <v>97</v>
      </c>
      <c r="C42" s="11"/>
      <c r="D42" s="11"/>
      <c r="E42" s="11" t="s">
        <v>101</v>
      </c>
      <c r="H42" s="11" t="s">
        <v>90</v>
      </c>
      <c r="N42" s="6"/>
    </row>
    <row r="43" spans="1:14" x14ac:dyDescent="0.2">
      <c r="A43" s="10"/>
      <c r="B43" s="14"/>
      <c r="C43" s="14"/>
      <c r="D43" s="14"/>
      <c r="E43" s="14"/>
      <c r="F43" s="14"/>
      <c r="G43" s="14"/>
      <c r="H43" s="13"/>
      <c r="N43" s="6"/>
    </row>
    <row r="44" spans="1:14" x14ac:dyDescent="0.2">
      <c r="A44" s="10"/>
      <c r="B44" s="14"/>
      <c r="C44" s="14"/>
      <c r="D44" s="14"/>
      <c r="E44" s="14"/>
      <c r="F44" s="14"/>
      <c r="G44" s="14"/>
      <c r="H44" s="13"/>
      <c r="N44" s="6"/>
    </row>
    <row r="45" spans="1:14" x14ac:dyDescent="0.2">
      <c r="A45" s="10"/>
      <c r="B45" s="14"/>
      <c r="C45" s="14"/>
      <c r="D45" s="15" t="s">
        <v>87</v>
      </c>
      <c r="E45" s="14"/>
      <c r="F45" s="14"/>
      <c r="G45" s="14"/>
      <c r="H45" s="13"/>
      <c r="N45" s="6"/>
    </row>
    <row r="46" spans="1:14" x14ac:dyDescent="0.2">
      <c r="A46" s="10"/>
      <c r="B46" s="14"/>
      <c r="C46" s="14"/>
      <c r="D46" s="14"/>
      <c r="E46" s="14"/>
      <c r="F46" s="14"/>
      <c r="G46" s="14"/>
      <c r="H46" s="13"/>
      <c r="N46" s="6"/>
    </row>
    <row r="47" spans="1:14" x14ac:dyDescent="0.2">
      <c r="A47" s="10"/>
      <c r="B47" s="16"/>
      <c r="C47" s="16" t="s">
        <v>91</v>
      </c>
      <c r="D47" s="16"/>
      <c r="E47" s="16"/>
      <c r="F47" s="17"/>
      <c r="G47" s="17"/>
      <c r="H47" s="13"/>
      <c r="N47" s="6"/>
    </row>
    <row r="48" spans="1:14" x14ac:dyDescent="0.2">
      <c r="A48" s="10"/>
      <c r="B48" s="16"/>
      <c r="C48" s="16" t="s">
        <v>88</v>
      </c>
      <c r="D48" s="16"/>
      <c r="E48" s="16"/>
      <c r="F48" s="17"/>
      <c r="G48" s="17"/>
      <c r="H48" s="13"/>
      <c r="N48" s="6"/>
    </row>
    <row r="49" spans="1:14" x14ac:dyDescent="0.2">
      <c r="A49" s="10"/>
      <c r="B49" s="16"/>
      <c r="C49" s="16" t="s">
        <v>89</v>
      </c>
      <c r="D49" s="16"/>
      <c r="E49" s="16"/>
      <c r="F49" s="17"/>
      <c r="G49" s="17"/>
      <c r="H49" s="13"/>
      <c r="N49" s="6"/>
    </row>
    <row r="50" spans="1:14" x14ac:dyDescent="0.2">
      <c r="A50" s="10"/>
      <c r="B50" s="16"/>
      <c r="C50" s="16"/>
      <c r="D50" s="16"/>
      <c r="E50" s="16"/>
      <c r="F50" s="17"/>
      <c r="G50" s="17"/>
      <c r="H50" s="13"/>
      <c r="N50" s="6"/>
    </row>
    <row r="51" spans="1:14" x14ac:dyDescent="0.2">
      <c r="A51" s="10"/>
      <c r="B51" s="18"/>
      <c r="F51" s="17"/>
      <c r="G51" s="18" t="s">
        <v>92</v>
      </c>
      <c r="H51" s="18"/>
      <c r="I51" s="18"/>
      <c r="N51" s="6"/>
    </row>
    <row r="52" spans="1:14" x14ac:dyDescent="0.2">
      <c r="A52" s="10"/>
      <c r="B52" s="14"/>
      <c r="C52" s="14"/>
      <c r="D52" s="14"/>
      <c r="E52" s="14"/>
      <c r="F52" s="14"/>
      <c r="G52" s="14"/>
      <c r="H52" s="13"/>
      <c r="N52" s="6"/>
    </row>
    <row r="53" spans="1:14" x14ac:dyDescent="0.2">
      <c r="A53" s="10"/>
      <c r="B53" s="19"/>
      <c r="C53" s="19" t="s">
        <v>102</v>
      </c>
      <c r="D53" s="19"/>
      <c r="E53" s="14"/>
      <c r="F53" s="14"/>
      <c r="G53" s="14"/>
      <c r="H53" s="13"/>
      <c r="N53" s="6"/>
    </row>
    <row r="54" spans="1:14" x14ac:dyDescent="0.2">
      <c r="A54" s="10"/>
      <c r="B54" s="20"/>
      <c r="C54" s="21" t="s">
        <v>99</v>
      </c>
      <c r="D54" s="20"/>
      <c r="E54" s="14"/>
      <c r="F54" s="14"/>
      <c r="G54" s="14"/>
      <c r="H54" s="13"/>
      <c r="N54" s="6"/>
    </row>
    <row r="55" spans="1:14" x14ac:dyDescent="0.2">
      <c r="A55" s="10"/>
      <c r="B55" s="20"/>
      <c r="C55" s="21" t="s">
        <v>100</v>
      </c>
      <c r="D55" s="13"/>
      <c r="E55" s="13"/>
      <c r="F55" s="13"/>
      <c r="G55" s="13"/>
      <c r="H55" s="13"/>
      <c r="N55" s="6"/>
    </row>
    <row r="56" spans="1:14" x14ac:dyDescent="0.2">
      <c r="A56" s="10"/>
      <c r="E56" s="1" t="s">
        <v>103</v>
      </c>
      <c r="N56" s="6"/>
    </row>
    <row r="57" spans="1:14" x14ac:dyDescent="0.2">
      <c r="A57" s="10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</sheetData>
  <pageMargins left="0.78749999999999998" right="0.78749999999999998" top="0.78819444444444398" bottom="0.78819444444444398" header="0.31527777777777799" footer="0.31527777777777799"/>
  <pageSetup paperSize="9" orientation="portrait" horizontalDpi="300" verticalDpi="300" r:id="rId1"/>
  <headerFooter>
    <oddHeader>&amp;L&amp;K000000BALANÇO PATRIMONIAL
ASSOCIACAO BENEFICENTE DO EVANGELHO QUADRANGULAR (ABEQ) SOLO SAGRADO
Período: 01/01 a 31/12</oddHeader>
    <oddFooter>&amp;L&amp;K000000Página: &amp;P de &amp;N
S DA S Lopes Contabilidade
Av. São Judas Tadeu 35  São José do Rio Preto SP Fone:(17)997114264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0</cp:revision>
  <dcterms:created xsi:type="dcterms:W3CDTF">2025-02-11T20:54:51Z</dcterms:created>
  <dcterms:modified xsi:type="dcterms:W3CDTF">2025-02-12T14:53:55Z</dcterms:modified>
  <dc:language>pt-BR</dc:language>
</cp:coreProperties>
</file>